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8325"/>
  </bookViews>
  <sheets>
    <sheet name="VSTPS-I_V(C) (2)" sheetId="6" r:id="rId1"/>
    <sheet name="XVI A_VSTPS_V" sheetId="2" state="hidden" r:id="rId2"/>
  </sheets>
  <definedNames>
    <definedName name="_xlnm.Print_Area" localSheetId="0">'VSTPS-I_V(C) (2)'!$A$1:$U$51</definedName>
  </definedNames>
  <calcPr calcId="162913" iterate="1"/>
</workbook>
</file>

<file path=xl/calcChain.xml><?xml version="1.0" encoding="utf-8"?>
<calcChain xmlns="http://schemas.openxmlformats.org/spreadsheetml/2006/main">
  <c r="L49" i="6"/>
  <c r="J49"/>
  <c r="J48"/>
  <c r="Q42"/>
  <c r="J46"/>
  <c r="L46"/>
  <c r="Q38"/>
  <c r="L41"/>
  <c r="J41"/>
  <c r="S27"/>
  <c r="J32"/>
  <c r="Q22"/>
  <c r="J25"/>
  <c r="S38" l="1"/>
  <c r="L32"/>
  <c r="O27" s="1"/>
  <c r="O47" l="1"/>
  <c r="O42"/>
  <c r="O38"/>
  <c r="O22"/>
  <c r="G47"/>
  <c r="Q47" s="1"/>
  <c r="G42"/>
  <c r="G38"/>
  <c r="G27"/>
  <c r="Q27" s="1"/>
  <c r="G22"/>
  <c r="G18"/>
  <c r="Q18" s="1"/>
  <c r="C38" i="2" l="1"/>
  <c r="C31"/>
  <c r="D38"/>
  <c r="D31"/>
  <c r="D40" s="1"/>
  <c r="D42" s="1"/>
  <c r="C40" l="1"/>
  <c r="C42" s="1"/>
</calcChain>
</file>

<file path=xl/sharedStrings.xml><?xml version="1.0" encoding="utf-8"?>
<sst xmlns="http://schemas.openxmlformats.org/spreadsheetml/2006/main" count="200" uniqueCount="130">
  <si>
    <t>Annexure-V (C)</t>
  </si>
  <si>
    <t xml:space="preserve">FY Year </t>
  </si>
  <si>
    <t xml:space="preserve">Compensatory allowance allowed by the Commission,  if any </t>
  </si>
  <si>
    <t xml:space="preserve">Special allowance allowed  by the Commission,  if any </t>
  </si>
  <si>
    <t xml:space="preserve">       Details of Asset/Work wise Capitalisation  based on the  Expenditure allowed by the Commission in the tariff  period 2009-14</t>
  </si>
  <si>
    <t>Variation  if any to be reconciled /justified.</t>
  </si>
  <si>
    <t xml:space="preserve">Capitalisation   out of Compensation allowance in the stations wherever applicable </t>
  </si>
  <si>
    <t xml:space="preserve">Capitalisation out of Special Allowance allowed in the stations where applicable </t>
  </si>
  <si>
    <t>Asset/work</t>
  </si>
  <si>
    <t>(Rs. lakh)</t>
  </si>
  <si>
    <t>2009-10</t>
  </si>
  <si>
    <t>2010-11</t>
  </si>
  <si>
    <t>2011-12</t>
  </si>
  <si>
    <t>2012-13</t>
  </si>
  <si>
    <t>2013-14</t>
  </si>
  <si>
    <t xml:space="preserve">Total  Addition during the year </t>
  </si>
  <si>
    <t>Details of expenditure incurred from Compensation Allowance and Special Allowance  during  Tariff Period 2009-14</t>
  </si>
  <si>
    <t>Annexure XVI A</t>
  </si>
  <si>
    <t>Details of Incidental Expenses during Construction (IDEC) with break-up for the Generating stations for which COD is declared after 1.4.2014</t>
  </si>
  <si>
    <t>Item-wise details of expenditure with break-up</t>
  </si>
  <si>
    <t>Expenditure as on SCOD</t>
  </si>
  <si>
    <t>Expenditure as on actual COD of unit/ station</t>
  </si>
  <si>
    <t>Time Overrun</t>
  </si>
  <si>
    <t>S. No.</t>
  </si>
  <si>
    <t>A</t>
  </si>
  <si>
    <t>Head of Expenses:</t>
  </si>
  <si>
    <t xml:space="preserve">Const Power Chrgs </t>
  </si>
  <si>
    <t>IEDC Allocated by CC (Capital)</t>
  </si>
  <si>
    <t>Salaries</t>
  </si>
  <si>
    <t>Contribution to PF</t>
  </si>
  <si>
    <t>Employee Welfare Exp.</t>
  </si>
  <si>
    <t>R&amp;M - Bldg</t>
  </si>
  <si>
    <t>R&amp;M - Others</t>
  </si>
  <si>
    <t>Rates &amp; Taxes</t>
  </si>
  <si>
    <t>Communication Exp</t>
  </si>
  <si>
    <t>Bank Charges</t>
  </si>
  <si>
    <t>Travel Expenses</t>
  </si>
  <si>
    <t>Tender Expenses</t>
  </si>
  <si>
    <t>Advertisement &amp; Publicity</t>
  </si>
  <si>
    <t>Security Exp</t>
  </si>
  <si>
    <t>Entertainment Exp</t>
  </si>
  <si>
    <t>Professional Charges</t>
  </si>
  <si>
    <t>Legal Exp</t>
  </si>
  <si>
    <t>Printing exp</t>
  </si>
  <si>
    <t>Transport vehicle Running Exp</t>
  </si>
  <si>
    <t>Misc Exp</t>
  </si>
  <si>
    <t>Depreciation (Tangible Assets)</t>
  </si>
  <si>
    <t>Depreciation (Intangible Assets)</t>
  </si>
  <si>
    <t>Total Expenses</t>
  </si>
  <si>
    <t>B</t>
  </si>
  <si>
    <t>Head of Income</t>
  </si>
  <si>
    <t>Misc Income</t>
  </si>
  <si>
    <t>Power Charges Recovery</t>
  </si>
  <si>
    <t xml:space="preserve"> Interest from Contractors </t>
  </si>
  <si>
    <t xml:space="preserve">Water Charges Recovery </t>
  </si>
  <si>
    <t xml:space="preserve">Hire Charges Recovery </t>
  </si>
  <si>
    <t xml:space="preserve">B </t>
  </si>
  <si>
    <t>TOTAL INCOME</t>
  </si>
  <si>
    <t>A-B</t>
  </si>
  <si>
    <t>NET TOTAL</t>
  </si>
  <si>
    <t>Capitalised on COD</t>
  </si>
  <si>
    <t>Balance in CWIP on COD</t>
  </si>
  <si>
    <t>Name of Generating  Station : Vindhyachal STP Stage- V</t>
  </si>
  <si>
    <t>Stage : Stage - V</t>
  </si>
  <si>
    <t>COD of Units/Station : 30.10.2015</t>
  </si>
  <si>
    <t>2014-15</t>
  </si>
  <si>
    <t>2015-16</t>
  </si>
  <si>
    <t>2016-17</t>
  </si>
  <si>
    <t>No</t>
  </si>
  <si>
    <t>Rs-Lac</t>
  </si>
  <si>
    <t xml:space="preserve">Add-cap  allowed by the Commission under the provision of Regulation 9(2) </t>
  </si>
  <si>
    <t>Capitalisation   out of add cap allowed under Regulation 9(2)</t>
  </si>
  <si>
    <t>Nil</t>
  </si>
  <si>
    <t>Total</t>
  </si>
  <si>
    <t>DVR</t>
  </si>
  <si>
    <t xml:space="preserve">Capitalisation done  which has not been claimed/ allowed in the tariff </t>
  </si>
  <si>
    <t>Rs(Lakh)- Gross</t>
  </si>
  <si>
    <t>Net Basis</t>
  </si>
  <si>
    <t>MBOA Items</t>
  </si>
  <si>
    <t>-</t>
  </si>
  <si>
    <t xml:space="preserve">Capital Spares </t>
  </si>
  <si>
    <t xml:space="preserve">Total Addition  during  the year as per duly audited Schedule of Fixed Asset  </t>
  </si>
  <si>
    <t>Rs(Lakh)</t>
  </si>
  <si>
    <t>Transport Air Compressor</t>
  </si>
  <si>
    <t>Ash dyke raising</t>
  </si>
  <si>
    <t>Clorine Absorption</t>
  </si>
  <si>
    <t>Decap of MBOA: (-) 1.65,  ERV: 527.93</t>
  </si>
  <si>
    <t>Decap of MBOA: (-)9.2,  ERVs: 3143.87</t>
  </si>
  <si>
    <t>Name of Generating  Station : Vindhyachal STPS Stage-II (1000 MW)</t>
  </si>
  <si>
    <t>Stage: II</t>
  </si>
  <si>
    <t>COD of Units/Station : 01.10.2000</t>
  </si>
  <si>
    <t>Liability of  (2)</t>
  </si>
  <si>
    <t>Details of expenditure incurred from Compensation Allowance and Special Allowance  during  Tariff Period 2014-17</t>
  </si>
  <si>
    <t xml:space="preserve">Add-cap  allowed by the Commission under the provision of Regulation 14(3) </t>
  </si>
  <si>
    <t>Liability of (2)</t>
  </si>
  <si>
    <t>Excluding items in columns(7,8 &amp;9)</t>
  </si>
  <si>
    <t>Capitalisation   out of add cap allowed under Regulation 14 (3)</t>
  </si>
  <si>
    <t xml:space="preserve">Capitalisation done which has not been claimed/ allowed in the tariff </t>
  </si>
  <si>
    <t>Difference of Allowed vs Expenditure</t>
  </si>
  <si>
    <t xml:space="preserve">MBOA </t>
  </si>
  <si>
    <t>Income tax rate</t>
  </si>
  <si>
    <t>Effective Compensatory allowance available for Expenditure</t>
  </si>
  <si>
    <t>Effective Special allowance available for Expenditure</t>
  </si>
  <si>
    <t>(%)</t>
  </si>
  <si>
    <t>7 = 4* 6</t>
  </si>
  <si>
    <t>8 = 5 * 6</t>
  </si>
  <si>
    <t>Total Expenditure done under Special and Compensation Allowance</t>
  </si>
  <si>
    <t>(Rs. Lakhs)</t>
  </si>
  <si>
    <t>12=10+11</t>
  </si>
  <si>
    <t>14=(2+3+7+8)-(9+12+13)</t>
  </si>
  <si>
    <t>16=9+12+13+15</t>
  </si>
  <si>
    <t>EMS</t>
  </si>
  <si>
    <t>Upgradation of PLC Sys of CHP</t>
  </si>
  <si>
    <t>Elevators at TP-13 and TP-15 of CHP</t>
  </si>
  <si>
    <t>Power Cable reeling Drum (PCRD)</t>
  </si>
  <si>
    <t>Note:  Expenditure of MBOA and other items is met from Compensation Allowance , accordingly indicated</t>
  </si>
  <si>
    <t>Arbitration Award**</t>
  </si>
  <si>
    <t>Decap of MBOA: (-) 32.71, ERV:(-)3680.56, Reversal of liabilities:(-) 2872.71; Rs. 63.97 Lacs towards interest (P&amp;L)</t>
  </si>
  <si>
    <t>Work FERV</t>
  </si>
  <si>
    <t>Decap of spares- Part of CC: (-) 329.64 , Reversal of Liability : -520.97 ; FERV:484.52</t>
  </si>
  <si>
    <t>Decap of spares: (-) 60.71 Decap of T&amp;P: (-)24.80, Decap of MBOA: (-)0.27, All ERVs-1055.82</t>
  </si>
  <si>
    <t>Inert Gas Fire Ext.*</t>
  </si>
  <si>
    <t>Contractors; ERV*</t>
  </si>
  <si>
    <t>Decap of spares-  (-)478.98 ,  ERV:-15.07; IUT: - 0.59Liability Reversal : -131.73</t>
  </si>
  <si>
    <t>Flow Meter System*</t>
  </si>
  <si>
    <t>Procontrol P*</t>
  </si>
  <si>
    <t>MISC</t>
  </si>
  <si>
    <t>Decap of spares: (-) 301.98; liability reversal -224.75</t>
  </si>
  <si>
    <t>New Claims</t>
  </si>
  <si>
    <t>Dac. Spares: -85.09 ; Mis. Works : 29.65 ; FERV : -1.38 Other Decap. -295.65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</si>
</sst>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Arial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8" fillId="0" borderId="6" xfId="1" applyFont="1" applyBorder="1" applyAlignment="1">
      <alignment wrapText="1"/>
    </xf>
    <xf numFmtId="0" fontId="9" fillId="0" borderId="6" xfId="1" applyFont="1" applyBorder="1" applyAlignment="1">
      <alignment wrapText="1"/>
    </xf>
    <xf numFmtId="43" fontId="9" fillId="0" borderId="6" xfId="2" applyFont="1" applyBorder="1" applyAlignment="1">
      <alignment wrapText="1"/>
    </xf>
    <xf numFmtId="0" fontId="8" fillId="0" borderId="7" xfId="1" applyFont="1" applyBorder="1" applyAlignment="1">
      <alignment horizontal="right" wrapText="1"/>
    </xf>
    <xf numFmtId="0" fontId="1" fillId="0" borderId="7" xfId="1" applyBorder="1" applyAlignment="1">
      <alignment horizontal="left"/>
    </xf>
    <xf numFmtId="43" fontId="9" fillId="0" borderId="7" xfId="2" applyFont="1" applyBorder="1" applyAlignment="1">
      <alignment wrapText="1"/>
    </xf>
    <xf numFmtId="0" fontId="7" fillId="0" borderId="8" xfId="1" applyFont="1" applyBorder="1" applyAlignment="1">
      <alignment horizontal="center" wrapText="1"/>
    </xf>
    <xf numFmtId="0" fontId="7" fillId="0" borderId="9" xfId="1" applyFont="1" applyBorder="1" applyAlignment="1">
      <alignment wrapText="1"/>
    </xf>
    <xf numFmtId="0" fontId="8" fillId="0" borderId="10" xfId="1" applyFont="1" applyBorder="1" applyAlignment="1">
      <alignment wrapText="1"/>
    </xf>
    <xf numFmtId="43" fontId="9" fillId="0" borderId="10" xfId="2" applyFont="1" applyBorder="1" applyAlignment="1">
      <alignment wrapText="1"/>
    </xf>
    <xf numFmtId="0" fontId="6" fillId="0" borderId="3" xfId="0" applyFont="1" applyBorder="1" applyAlignment="1">
      <alignment horizontal="justify" vertical="top" wrapText="1"/>
    </xf>
    <xf numFmtId="43" fontId="10" fillId="0" borderId="9" xfId="2" applyFont="1" applyBorder="1" applyAlignment="1">
      <alignment wrapText="1"/>
    </xf>
    <xf numFmtId="0" fontId="9" fillId="0" borderId="7" xfId="1" applyFont="1" applyBorder="1" applyAlignment="1">
      <alignment wrapText="1"/>
    </xf>
    <xf numFmtId="0" fontId="8" fillId="0" borderId="7" xfId="1" applyFont="1" applyBorder="1" applyAlignment="1">
      <alignment wrapText="1"/>
    </xf>
    <xf numFmtId="43" fontId="9" fillId="0" borderId="9" xfId="2" applyFont="1" applyBorder="1" applyAlignment="1">
      <alignment wrapText="1"/>
    </xf>
    <xf numFmtId="0" fontId="9" fillId="0" borderId="10" xfId="1" applyFont="1" applyBorder="1" applyAlignment="1">
      <alignment wrapText="1"/>
    </xf>
    <xf numFmtId="0" fontId="10" fillId="0" borderId="8" xfId="1" applyFont="1" applyBorder="1" applyAlignment="1">
      <alignment horizontal="center" wrapText="1"/>
    </xf>
    <xf numFmtId="0" fontId="10" fillId="0" borderId="9" xfId="1" applyFont="1" applyBorder="1" applyAlignment="1">
      <alignment horizontal="left" wrapText="1"/>
    </xf>
    <xf numFmtId="43" fontId="10" fillId="0" borderId="9" xfId="2" applyFont="1" applyBorder="1" applyAlignment="1">
      <alignment horizontal="center" wrapText="1"/>
    </xf>
    <xf numFmtId="0" fontId="10" fillId="0" borderId="11" xfId="1" applyFont="1" applyBorder="1" applyAlignment="1">
      <alignment horizontal="center" wrapText="1"/>
    </xf>
    <xf numFmtId="0" fontId="10" fillId="0" borderId="11" xfId="1" applyFont="1" applyBorder="1" applyAlignment="1">
      <alignment horizontal="left" wrapText="1"/>
    </xf>
    <xf numFmtId="43" fontId="9" fillId="0" borderId="11" xfId="2" applyFont="1" applyBorder="1" applyAlignment="1">
      <alignment wrapText="1"/>
    </xf>
    <xf numFmtId="0" fontId="1" fillId="0" borderId="12" xfId="1" applyBorder="1"/>
    <xf numFmtId="0" fontId="10" fillId="0" borderId="13" xfId="1" applyFont="1" applyFill="1" applyBorder="1" applyAlignment="1">
      <alignment horizontal="left" wrapText="1"/>
    </xf>
    <xf numFmtId="43" fontId="9" fillId="0" borderId="13" xfId="2" applyFont="1" applyFill="1" applyBorder="1" applyAlignment="1">
      <alignment horizontal="right" wrapText="1"/>
    </xf>
    <xf numFmtId="0" fontId="1" fillId="0" borderId="14" xfId="1" applyBorder="1"/>
    <xf numFmtId="0" fontId="10" fillId="0" borderId="15" xfId="1" applyFont="1" applyFill="1" applyBorder="1" applyAlignment="1">
      <alignment horizontal="left" wrapText="1"/>
    </xf>
    <xf numFmtId="43" fontId="1" fillId="0" borderId="15" xfId="1" applyNumberForma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13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0" borderId="18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/>
    <xf numFmtId="0" fontId="13" fillId="0" borderId="6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/>
    </xf>
    <xf numFmtId="0" fontId="12" fillId="0" borderId="14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2" fontId="12" fillId="0" borderId="15" xfId="0" applyNumberFormat="1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1" fontId="12" fillId="0" borderId="1" xfId="0" quotePrefix="1" applyNumberFormat="1" applyFont="1" applyFill="1" applyBorder="1" applyAlignment="1">
      <alignment horizontal="center" vertical="top" wrapText="1"/>
    </xf>
    <xf numFmtId="0" fontId="0" fillId="0" borderId="13" xfId="0" applyFont="1" applyBorder="1"/>
    <xf numFmtId="0" fontId="13" fillId="0" borderId="13" xfId="0" applyFont="1" applyFill="1" applyBorder="1" applyAlignment="1">
      <alignment horizontal="center" vertical="center" wrapText="1"/>
    </xf>
    <xf numFmtId="2" fontId="12" fillId="0" borderId="1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0" fillId="0" borderId="13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/>
    <xf numFmtId="0" fontId="12" fillId="0" borderId="13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0" fillId="0" borderId="11" xfId="0" applyFont="1" applyBorder="1" applyAlignment="1">
      <alignment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/>
    <xf numFmtId="0" fontId="5" fillId="0" borderId="11" xfId="0" applyFont="1" applyBorder="1" applyAlignment="1">
      <alignment vertical="top" wrapText="1"/>
    </xf>
    <xf numFmtId="0" fontId="12" fillId="0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6" xfId="0" applyFont="1" applyBorder="1"/>
    <xf numFmtId="0" fontId="4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/>
    <xf numFmtId="0" fontId="5" fillId="0" borderId="10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3" fillId="0" borderId="35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center" vertical="top" wrapText="1"/>
    </xf>
    <xf numFmtId="2" fontId="12" fillId="0" borderId="30" xfId="0" applyNumberFormat="1" applyFont="1" applyFill="1" applyBorder="1" applyAlignment="1">
      <alignment horizontal="center" vertical="top" wrapText="1"/>
    </xf>
    <xf numFmtId="2" fontId="12" fillId="0" borderId="27" xfId="0" applyNumberFormat="1" applyFont="1" applyFill="1" applyBorder="1" applyAlignment="1">
      <alignment vertical="top" wrapText="1"/>
    </xf>
    <xf numFmtId="2" fontId="12" fillId="0" borderId="30" xfId="0" applyNumberFormat="1" applyFont="1" applyFill="1" applyBorder="1" applyAlignment="1">
      <alignment vertical="top" wrapText="1"/>
    </xf>
    <xf numFmtId="2" fontId="12" fillId="0" borderId="27" xfId="0" applyNumberFormat="1" applyFont="1" applyFill="1" applyBorder="1" applyAlignment="1">
      <alignment horizontal="left" vertical="top" wrapText="1"/>
    </xf>
    <xf numFmtId="2" fontId="12" fillId="0" borderId="30" xfId="0" applyNumberFormat="1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2" fontId="13" fillId="0" borderId="18" xfId="0" applyNumberFormat="1" applyFont="1" applyFill="1" applyBorder="1" applyAlignment="1">
      <alignment horizontal="center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2" fontId="13" fillId="0" borderId="26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12" fillId="0" borderId="27" xfId="0" applyFont="1" applyFill="1" applyBorder="1" applyAlignment="1">
      <alignment horizontal="center" vertical="top" wrapText="1"/>
    </xf>
    <xf numFmtId="0" fontId="12" fillId="0" borderId="30" xfId="0" applyFont="1" applyFill="1" applyBorder="1" applyAlignment="1">
      <alignment horizontal="center" vertical="top" wrapText="1"/>
    </xf>
    <xf numFmtId="1" fontId="13" fillId="0" borderId="18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13" fillId="0" borderId="26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Comma 8 3" xfId="2"/>
    <cellStyle name="Normal" xfId="0" builtinId="0"/>
    <cellStyle name="Normal 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1"/>
  <sheetViews>
    <sheetView tabSelected="1" topLeftCell="A40" zoomScale="70" zoomScaleNormal="70" zoomScaleSheetLayoutView="100" workbookViewId="0">
      <pane xSplit="1" topLeftCell="B1" activePane="topRight" state="frozen"/>
      <selection pane="topRight" activeCell="Q56" sqref="Q56"/>
    </sheetView>
  </sheetViews>
  <sheetFormatPr defaultColWidth="8.85546875" defaultRowHeight="12.75"/>
  <cols>
    <col min="1" max="1" width="8.85546875" style="39"/>
    <col min="2" max="2" width="10.5703125" style="39" customWidth="1"/>
    <col min="3" max="3" width="13.28515625" style="39" customWidth="1"/>
    <col min="4" max="4" width="14.42578125" style="40" customWidth="1"/>
    <col min="5" max="8" width="11.85546875" style="40" customWidth="1"/>
    <col min="9" max="9" width="11.7109375" style="39" bestFit="1" customWidth="1"/>
    <col min="10" max="10" width="8.5703125" style="39" bestFit="1" customWidth="1"/>
    <col min="11" max="11" width="16.42578125" style="39" customWidth="1"/>
    <col min="12" max="12" width="11.5703125" style="40" customWidth="1"/>
    <col min="13" max="13" width="10.85546875" style="39" customWidth="1"/>
    <col min="14" max="14" width="8.85546875" style="39"/>
    <col min="15" max="15" width="10.140625" style="39" customWidth="1"/>
    <col min="16" max="18" width="15" style="39" customWidth="1"/>
    <col min="19" max="19" width="11.28515625" style="39" customWidth="1"/>
    <col min="20" max="20" width="12.85546875" style="45" customWidth="1"/>
    <col min="21" max="21" width="23.28515625" style="49" customWidth="1"/>
    <col min="22" max="16384" width="8.85546875" style="39"/>
  </cols>
  <sheetData>
    <row r="1" spans="1:2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>
      <c r="A2" s="118" t="s">
        <v>88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1">
      <c r="A3" s="118" t="s">
        <v>89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</row>
    <row r="4" spans="1:21">
      <c r="A4" s="118" t="s">
        <v>90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</row>
    <row r="5" spans="1:21" ht="13.5" thickBot="1">
      <c r="A5" s="119" t="s">
        <v>16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</row>
    <row r="6" spans="1:21" s="40" customFormat="1" ht="39.6" customHeight="1" thickBot="1">
      <c r="A6" s="123" t="s">
        <v>1</v>
      </c>
      <c r="B6" s="123" t="s">
        <v>70</v>
      </c>
      <c r="C6" s="123"/>
      <c r="D6" s="123" t="s">
        <v>2</v>
      </c>
      <c r="E6" s="123" t="s">
        <v>3</v>
      </c>
      <c r="F6" s="73" t="s">
        <v>100</v>
      </c>
      <c r="G6" s="73" t="s">
        <v>101</v>
      </c>
      <c r="H6" s="73" t="s">
        <v>102</v>
      </c>
      <c r="I6" s="123" t="s">
        <v>4</v>
      </c>
      <c r="J6" s="123"/>
      <c r="K6" s="123"/>
      <c r="L6" s="123"/>
      <c r="M6" s="123"/>
      <c r="N6" s="123"/>
      <c r="O6" s="158" t="s">
        <v>106</v>
      </c>
      <c r="P6" s="127" t="s">
        <v>97</v>
      </c>
      <c r="Q6" s="127" t="s">
        <v>98</v>
      </c>
      <c r="R6" s="127" t="s">
        <v>80</v>
      </c>
      <c r="S6" s="127" t="s">
        <v>15</v>
      </c>
      <c r="T6" s="129" t="s">
        <v>81</v>
      </c>
      <c r="U6" s="131" t="s">
        <v>5</v>
      </c>
    </row>
    <row r="7" spans="1:21" s="40" customFormat="1" ht="52.9" customHeight="1" thickBot="1">
      <c r="A7" s="123"/>
      <c r="B7" s="123"/>
      <c r="C7" s="123"/>
      <c r="D7" s="123"/>
      <c r="E7" s="123"/>
      <c r="F7" s="73"/>
      <c r="G7" s="73"/>
      <c r="H7" s="73"/>
      <c r="I7" s="123" t="s">
        <v>71</v>
      </c>
      <c r="J7" s="123"/>
      <c r="K7" s="123" t="s">
        <v>6</v>
      </c>
      <c r="L7" s="123"/>
      <c r="M7" s="123" t="s">
        <v>7</v>
      </c>
      <c r="N7" s="123"/>
      <c r="O7" s="159"/>
      <c r="P7" s="128"/>
      <c r="Q7" s="128"/>
      <c r="R7" s="128"/>
      <c r="S7" s="128"/>
      <c r="T7" s="130"/>
      <c r="U7" s="132"/>
    </row>
    <row r="8" spans="1:21" ht="35.450000000000003" customHeight="1" thickBot="1">
      <c r="A8" s="62"/>
      <c r="B8" s="60" t="s">
        <v>77</v>
      </c>
      <c r="C8" s="60" t="s">
        <v>91</v>
      </c>
      <c r="D8" s="41"/>
      <c r="E8" s="41"/>
      <c r="F8" s="41" t="s">
        <v>103</v>
      </c>
      <c r="G8" s="41"/>
      <c r="H8" s="41"/>
      <c r="I8" s="60" t="s">
        <v>8</v>
      </c>
      <c r="J8" s="60" t="s">
        <v>82</v>
      </c>
      <c r="K8" s="60" t="s">
        <v>8</v>
      </c>
      <c r="L8" s="60" t="s">
        <v>76</v>
      </c>
      <c r="M8" s="60" t="s">
        <v>8</v>
      </c>
      <c r="N8" s="62" t="s">
        <v>9</v>
      </c>
      <c r="O8" s="76" t="s">
        <v>107</v>
      </c>
      <c r="P8" s="63"/>
      <c r="Q8" s="63"/>
      <c r="R8" s="63"/>
      <c r="S8" s="64"/>
      <c r="T8" s="64"/>
      <c r="U8" s="65"/>
    </row>
    <row r="9" spans="1:21" ht="27" customHeight="1" thickBot="1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1">
        <v>6</v>
      </c>
      <c r="G9" s="71" t="s">
        <v>104</v>
      </c>
      <c r="H9" s="71" t="s">
        <v>105</v>
      </c>
      <c r="I9" s="133">
        <v>9</v>
      </c>
      <c r="J9" s="134"/>
      <c r="K9" s="133">
        <v>10</v>
      </c>
      <c r="L9" s="134"/>
      <c r="M9" s="133">
        <v>11</v>
      </c>
      <c r="N9" s="134"/>
      <c r="O9" s="72" t="s">
        <v>108</v>
      </c>
      <c r="P9" s="66">
        <v>13</v>
      </c>
      <c r="Q9" s="67" t="s">
        <v>109</v>
      </c>
      <c r="R9" s="66">
        <v>15</v>
      </c>
      <c r="S9" s="66" t="s">
        <v>110</v>
      </c>
      <c r="T9" s="66">
        <v>17</v>
      </c>
      <c r="U9" s="66">
        <v>18</v>
      </c>
    </row>
    <row r="10" spans="1:21" ht="25.5" customHeight="1">
      <c r="A10" s="138" t="s">
        <v>10</v>
      </c>
      <c r="B10" s="135">
        <v>772</v>
      </c>
      <c r="C10" s="135">
        <v>56.2</v>
      </c>
      <c r="D10" s="135" t="s">
        <v>72</v>
      </c>
      <c r="E10" s="135" t="s">
        <v>72</v>
      </c>
      <c r="F10" s="135">
        <v>33.99</v>
      </c>
      <c r="G10" s="135" t="s">
        <v>72</v>
      </c>
      <c r="H10" s="135" t="s">
        <v>72</v>
      </c>
      <c r="I10" s="38" t="s">
        <v>83</v>
      </c>
      <c r="J10" s="37">
        <v>496.65</v>
      </c>
      <c r="K10" s="36"/>
      <c r="L10" s="61"/>
      <c r="M10" s="36"/>
      <c r="N10" s="61"/>
      <c r="O10" s="135">
        <v>0</v>
      </c>
      <c r="P10" s="135">
        <v>0</v>
      </c>
      <c r="Q10" s="160">
        <v>-0.29999999999995453</v>
      </c>
      <c r="R10" s="135">
        <v>98.21</v>
      </c>
      <c r="S10" s="135">
        <v>926.71</v>
      </c>
      <c r="T10" s="135">
        <v>-5787.22</v>
      </c>
      <c r="U10" s="120" t="s">
        <v>117</v>
      </c>
    </row>
    <row r="11" spans="1:21" ht="25.5">
      <c r="A11" s="139"/>
      <c r="B11" s="136"/>
      <c r="C11" s="136"/>
      <c r="D11" s="136"/>
      <c r="E11" s="136"/>
      <c r="F11" s="136"/>
      <c r="G11" s="136"/>
      <c r="H11" s="136"/>
      <c r="I11" s="51" t="s">
        <v>116</v>
      </c>
      <c r="J11" s="52">
        <v>331.85</v>
      </c>
      <c r="K11" s="51"/>
      <c r="L11" s="46"/>
      <c r="M11" s="51"/>
      <c r="N11" s="46"/>
      <c r="O11" s="136"/>
      <c r="P11" s="136"/>
      <c r="Q11" s="161"/>
      <c r="R11" s="136"/>
      <c r="S11" s="136"/>
      <c r="T11" s="136"/>
      <c r="U11" s="121"/>
    </row>
    <row r="12" spans="1:21" ht="15" customHeight="1" thickBot="1">
      <c r="A12" s="140"/>
      <c r="B12" s="137"/>
      <c r="C12" s="137"/>
      <c r="D12" s="137"/>
      <c r="E12" s="137"/>
      <c r="F12" s="137"/>
      <c r="G12" s="137"/>
      <c r="H12" s="137"/>
      <c r="I12" s="48" t="s">
        <v>73</v>
      </c>
      <c r="J12" s="53">
        <v>828.5</v>
      </c>
      <c r="K12" s="48" t="s">
        <v>73</v>
      </c>
      <c r="L12" s="70">
        <v>0</v>
      </c>
      <c r="M12" s="48" t="s">
        <v>73</v>
      </c>
      <c r="N12" s="53">
        <v>0</v>
      </c>
      <c r="O12" s="137"/>
      <c r="P12" s="137">
        <v>0</v>
      </c>
      <c r="Q12" s="162"/>
      <c r="R12" s="137"/>
      <c r="S12" s="137">
        <v>926.71</v>
      </c>
      <c r="T12" s="137">
        <v>-5787.22</v>
      </c>
      <c r="U12" s="122"/>
    </row>
    <row r="13" spans="1:21" ht="13.5" thickBot="1">
      <c r="A13" s="124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6"/>
    </row>
    <row r="14" spans="1:21" ht="13.15" customHeight="1">
      <c r="A14" s="138" t="s">
        <v>11</v>
      </c>
      <c r="B14" s="135">
        <v>0</v>
      </c>
      <c r="C14" s="135">
        <v>0</v>
      </c>
      <c r="D14" s="141" t="s">
        <v>72</v>
      </c>
      <c r="E14" s="141" t="s">
        <v>72</v>
      </c>
      <c r="F14" s="141">
        <v>33.218000000000004</v>
      </c>
      <c r="G14" s="141"/>
      <c r="H14" s="141"/>
      <c r="I14" s="37"/>
      <c r="J14" s="37"/>
      <c r="K14" s="42"/>
      <c r="L14" s="43"/>
      <c r="M14" s="38"/>
      <c r="N14" s="38"/>
      <c r="O14" s="135">
        <v>0</v>
      </c>
      <c r="P14" s="135">
        <v>0</v>
      </c>
      <c r="Q14" s="135">
        <v>0</v>
      </c>
      <c r="R14" s="135">
        <v>50.93</v>
      </c>
      <c r="S14" s="135">
        <v>50.93</v>
      </c>
      <c r="T14" s="135">
        <v>577.19000000000005</v>
      </c>
      <c r="U14" s="120" t="s">
        <v>86</v>
      </c>
    </row>
    <row r="15" spans="1:21" ht="15" customHeight="1">
      <c r="A15" s="139"/>
      <c r="B15" s="136"/>
      <c r="C15" s="136"/>
      <c r="D15" s="142"/>
      <c r="E15" s="142"/>
      <c r="F15" s="142"/>
      <c r="G15" s="142"/>
      <c r="H15" s="142"/>
      <c r="I15" s="52"/>
      <c r="J15" s="52"/>
      <c r="K15" s="55"/>
      <c r="L15" s="56"/>
      <c r="M15" s="51"/>
      <c r="N15" s="51"/>
      <c r="O15" s="136"/>
      <c r="P15" s="136"/>
      <c r="Q15" s="136"/>
      <c r="R15" s="136"/>
      <c r="S15" s="136"/>
      <c r="T15" s="136"/>
      <c r="U15" s="121"/>
    </row>
    <row r="16" spans="1:21" ht="15" customHeight="1" thickBot="1">
      <c r="A16" s="140"/>
      <c r="B16" s="137"/>
      <c r="C16" s="137"/>
      <c r="D16" s="143"/>
      <c r="E16" s="143"/>
      <c r="F16" s="143"/>
      <c r="G16" s="143"/>
      <c r="H16" s="143"/>
      <c r="I16" s="50" t="s">
        <v>73</v>
      </c>
      <c r="J16" s="57">
        <v>0</v>
      </c>
      <c r="K16" s="50" t="s">
        <v>73</v>
      </c>
      <c r="L16" s="54">
        <v>0</v>
      </c>
      <c r="M16" s="50" t="s">
        <v>73</v>
      </c>
      <c r="N16" s="57">
        <v>0</v>
      </c>
      <c r="O16" s="137"/>
      <c r="P16" s="137"/>
      <c r="Q16" s="137"/>
      <c r="R16" s="137"/>
      <c r="S16" s="137">
        <v>50.93</v>
      </c>
      <c r="T16" s="137">
        <v>577.19000000000005</v>
      </c>
      <c r="U16" s="122"/>
    </row>
    <row r="17" spans="1:21" ht="15" customHeight="1" thickBot="1">
      <c r="A17" s="166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8"/>
    </row>
    <row r="18" spans="1:21" s="44" customFormat="1" ht="27" customHeight="1">
      <c r="A18" s="138" t="s">
        <v>12</v>
      </c>
      <c r="B18" s="135">
        <v>373.75</v>
      </c>
      <c r="C18" s="135">
        <v>64.37</v>
      </c>
      <c r="D18" s="135">
        <v>150</v>
      </c>
      <c r="E18" s="135" t="s">
        <v>72</v>
      </c>
      <c r="F18" s="135">
        <v>32.445</v>
      </c>
      <c r="G18" s="135">
        <f>D18*(1-F18%)</f>
        <v>101.3325</v>
      </c>
      <c r="H18" s="135"/>
      <c r="I18" s="146" t="s">
        <v>84</v>
      </c>
      <c r="J18" s="135">
        <v>438.12</v>
      </c>
      <c r="K18" s="144"/>
      <c r="L18" s="144"/>
      <c r="M18" s="144"/>
      <c r="N18" s="144"/>
      <c r="O18" s="144">
        <v>0</v>
      </c>
      <c r="P18" s="135">
        <v>0</v>
      </c>
      <c r="Q18" s="152">
        <f>B18+C18+G18-J20-L20-N20-P18</f>
        <v>101.33249999999998</v>
      </c>
      <c r="R18" s="135">
        <v>285.64999999999998</v>
      </c>
      <c r="S18" s="135">
        <v>723.77</v>
      </c>
      <c r="T18" s="135">
        <v>3858.43</v>
      </c>
      <c r="U18" s="120" t="s">
        <v>87</v>
      </c>
    </row>
    <row r="19" spans="1:21" ht="14.45" customHeight="1">
      <c r="A19" s="139"/>
      <c r="B19" s="136"/>
      <c r="C19" s="136"/>
      <c r="D19" s="136"/>
      <c r="E19" s="136"/>
      <c r="F19" s="136"/>
      <c r="G19" s="136"/>
      <c r="H19" s="136"/>
      <c r="I19" s="147"/>
      <c r="J19" s="148"/>
      <c r="K19" s="145"/>
      <c r="L19" s="145" t="s">
        <v>79</v>
      </c>
      <c r="M19" s="145"/>
      <c r="N19" s="145"/>
      <c r="O19" s="170"/>
      <c r="P19" s="136"/>
      <c r="Q19" s="153"/>
      <c r="R19" s="136"/>
      <c r="S19" s="136"/>
      <c r="T19" s="136"/>
      <c r="U19" s="121"/>
    </row>
    <row r="20" spans="1:21" ht="15.75" customHeight="1" thickBot="1">
      <c r="A20" s="140"/>
      <c r="B20" s="137"/>
      <c r="C20" s="137"/>
      <c r="D20" s="137"/>
      <c r="E20" s="137"/>
      <c r="F20" s="137"/>
      <c r="G20" s="137"/>
      <c r="H20" s="137"/>
      <c r="I20" s="48" t="s">
        <v>73</v>
      </c>
      <c r="J20" s="54">
        <v>438.12</v>
      </c>
      <c r="K20" s="57" t="s">
        <v>73</v>
      </c>
      <c r="L20" s="54">
        <v>0</v>
      </c>
      <c r="M20" s="50" t="s">
        <v>73</v>
      </c>
      <c r="N20" s="57">
        <v>0</v>
      </c>
      <c r="O20" s="171"/>
      <c r="P20" s="137">
        <v>0</v>
      </c>
      <c r="Q20" s="154"/>
      <c r="R20" s="137"/>
      <c r="S20" s="137">
        <v>723.77</v>
      </c>
      <c r="T20" s="137">
        <v>3858.43</v>
      </c>
      <c r="U20" s="122"/>
    </row>
    <row r="21" spans="1:21" ht="13.5" thickBot="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6"/>
    </row>
    <row r="22" spans="1:21" ht="26.45" customHeight="1">
      <c r="A22" s="138" t="s">
        <v>13</v>
      </c>
      <c r="B22" s="135">
        <v>30.939999999999998</v>
      </c>
      <c r="C22" s="135">
        <v>297.69</v>
      </c>
      <c r="D22" s="135">
        <v>150</v>
      </c>
      <c r="E22" s="135" t="s">
        <v>72</v>
      </c>
      <c r="F22" s="135">
        <v>32.445</v>
      </c>
      <c r="G22" s="135">
        <f>D22*(1-F22%)</f>
        <v>101.3325</v>
      </c>
      <c r="H22" s="135"/>
      <c r="I22" s="38" t="s">
        <v>84</v>
      </c>
      <c r="J22" s="38">
        <v>24.28</v>
      </c>
      <c r="K22" s="42" t="s">
        <v>78</v>
      </c>
      <c r="L22" s="43">
        <v>64.510000000000005</v>
      </c>
      <c r="M22" s="38"/>
      <c r="N22" s="38"/>
      <c r="O22" s="135">
        <f>L25</f>
        <v>64.510000000000005</v>
      </c>
      <c r="P22" s="135">
        <v>0</v>
      </c>
      <c r="Q22" s="152">
        <f>B22+C22+G22-J25-L25-P22</f>
        <v>36.812499999999986</v>
      </c>
      <c r="R22" s="135">
        <v>689.93</v>
      </c>
      <c r="S22" s="135">
        <v>795.52</v>
      </c>
      <c r="T22" s="135">
        <v>2053.09</v>
      </c>
      <c r="U22" s="163" t="s">
        <v>120</v>
      </c>
    </row>
    <row r="23" spans="1:21" ht="25.5" customHeight="1">
      <c r="A23" s="139"/>
      <c r="B23" s="136"/>
      <c r="C23" s="136"/>
      <c r="D23" s="136"/>
      <c r="E23" s="136"/>
      <c r="F23" s="136"/>
      <c r="G23" s="136"/>
      <c r="H23" s="136"/>
      <c r="I23" s="51" t="s">
        <v>85</v>
      </c>
      <c r="J23" s="51">
        <v>16.8</v>
      </c>
      <c r="K23" s="55" t="s">
        <v>74</v>
      </c>
      <c r="L23" s="46">
        <v>0</v>
      </c>
      <c r="M23" s="51"/>
      <c r="N23" s="51"/>
      <c r="O23" s="136"/>
      <c r="P23" s="136"/>
      <c r="Q23" s="153"/>
      <c r="R23" s="136"/>
      <c r="S23" s="136"/>
      <c r="T23" s="136"/>
      <c r="U23" s="164"/>
    </row>
    <row r="24" spans="1:21" ht="25.5" customHeight="1">
      <c r="A24" s="139"/>
      <c r="B24" s="136"/>
      <c r="C24" s="136"/>
      <c r="D24" s="136"/>
      <c r="E24" s="136"/>
      <c r="F24" s="136"/>
      <c r="G24" s="136"/>
      <c r="H24" s="136"/>
      <c r="I24" s="85" t="s">
        <v>118</v>
      </c>
      <c r="J24" s="85">
        <v>287.56</v>
      </c>
      <c r="K24" s="86"/>
      <c r="L24" s="87"/>
      <c r="M24" s="85"/>
      <c r="N24" s="85"/>
      <c r="O24" s="136"/>
      <c r="P24" s="136"/>
      <c r="Q24" s="153"/>
      <c r="R24" s="136"/>
      <c r="S24" s="136"/>
      <c r="T24" s="136"/>
      <c r="U24" s="164"/>
    </row>
    <row r="25" spans="1:21" ht="15" customHeight="1" thickBot="1">
      <c r="A25" s="140"/>
      <c r="B25" s="137"/>
      <c r="C25" s="137"/>
      <c r="D25" s="137"/>
      <c r="E25" s="137"/>
      <c r="F25" s="137"/>
      <c r="G25" s="137"/>
      <c r="H25" s="137"/>
      <c r="I25" s="48" t="s">
        <v>73</v>
      </c>
      <c r="J25" s="48">
        <f>SUM(J22:J24)</f>
        <v>328.64</v>
      </c>
      <c r="K25" s="58" t="s">
        <v>73</v>
      </c>
      <c r="L25" s="54">
        <v>64.510000000000005</v>
      </c>
      <c r="M25" s="59"/>
      <c r="N25" s="59"/>
      <c r="O25" s="137"/>
      <c r="P25" s="137">
        <v>0</v>
      </c>
      <c r="Q25" s="154"/>
      <c r="R25" s="137"/>
      <c r="S25" s="137">
        <v>795.52</v>
      </c>
      <c r="T25" s="137">
        <v>2053.09</v>
      </c>
      <c r="U25" s="165"/>
    </row>
    <row r="26" spans="1:21" ht="12.75" customHeight="1" thickBot="1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6"/>
    </row>
    <row r="27" spans="1:21" ht="26.45" customHeight="1">
      <c r="A27" s="138" t="s">
        <v>14</v>
      </c>
      <c r="B27" s="135">
        <v>779.35999999999967</v>
      </c>
      <c r="C27" s="135">
        <v>105.78</v>
      </c>
      <c r="D27" s="135">
        <v>150</v>
      </c>
      <c r="E27" s="135" t="s">
        <v>72</v>
      </c>
      <c r="F27" s="135">
        <v>33.99</v>
      </c>
      <c r="G27" s="135">
        <f>D27*(1-F27%)</f>
        <v>99.014999999999986</v>
      </c>
      <c r="H27" s="135"/>
      <c r="I27" s="38" t="s">
        <v>84</v>
      </c>
      <c r="J27" s="38">
        <v>885.14</v>
      </c>
      <c r="K27" s="38" t="s">
        <v>111</v>
      </c>
      <c r="L27" s="69">
        <v>82.69</v>
      </c>
      <c r="M27" s="38"/>
      <c r="N27" s="38"/>
      <c r="O27" s="135">
        <f>L32</f>
        <v>367.43000000000006</v>
      </c>
      <c r="P27" s="135">
        <v>0</v>
      </c>
      <c r="Q27" s="135">
        <f>B27+C27+G27-J32-L32-P27</f>
        <v>-469.7050000000005</v>
      </c>
      <c r="R27" s="135">
        <v>706.78</v>
      </c>
      <c r="S27" s="135">
        <f>J32+L32+R27</f>
        <v>2160.6400000000003</v>
      </c>
      <c r="T27" s="135">
        <v>1794.56</v>
      </c>
      <c r="U27" s="163" t="s">
        <v>119</v>
      </c>
    </row>
    <row r="28" spans="1:21" ht="26.45" customHeight="1">
      <c r="A28" s="139"/>
      <c r="B28" s="136"/>
      <c r="C28" s="136"/>
      <c r="D28" s="136"/>
      <c r="E28" s="136"/>
      <c r="F28" s="136"/>
      <c r="G28" s="136"/>
      <c r="H28" s="136"/>
      <c r="I28" s="78" t="s">
        <v>118</v>
      </c>
      <c r="J28" s="78">
        <v>201.29</v>
      </c>
      <c r="K28" s="78" t="s">
        <v>74</v>
      </c>
      <c r="L28" s="77">
        <v>80.81</v>
      </c>
      <c r="M28" s="78"/>
      <c r="N28" s="78"/>
      <c r="O28" s="136"/>
      <c r="P28" s="136"/>
      <c r="Q28" s="136"/>
      <c r="R28" s="136"/>
      <c r="S28" s="136"/>
      <c r="T28" s="136"/>
      <c r="U28" s="164"/>
    </row>
    <row r="29" spans="1:21" ht="26.45" customHeight="1">
      <c r="A29" s="139"/>
      <c r="B29" s="136"/>
      <c r="C29" s="136"/>
      <c r="D29" s="136"/>
      <c r="E29" s="136"/>
      <c r="F29" s="136"/>
      <c r="G29" s="136"/>
      <c r="H29" s="136"/>
      <c r="I29" s="78"/>
      <c r="J29" s="78"/>
      <c r="K29" s="78" t="s">
        <v>112</v>
      </c>
      <c r="L29" s="77">
        <v>96.23</v>
      </c>
      <c r="M29" s="78"/>
      <c r="N29" s="78"/>
      <c r="O29" s="136"/>
      <c r="P29" s="136"/>
      <c r="Q29" s="136"/>
      <c r="R29" s="136"/>
      <c r="S29" s="136"/>
      <c r="T29" s="136"/>
      <c r="U29" s="164"/>
    </row>
    <row r="30" spans="1:21" ht="26.45" customHeight="1">
      <c r="A30" s="139"/>
      <c r="B30" s="136"/>
      <c r="C30" s="136"/>
      <c r="D30" s="136"/>
      <c r="E30" s="136"/>
      <c r="F30" s="136"/>
      <c r="G30" s="136"/>
      <c r="H30" s="136"/>
      <c r="I30" s="78"/>
      <c r="J30" s="78"/>
      <c r="K30" s="78" t="s">
        <v>113</v>
      </c>
      <c r="L30" s="77">
        <v>48.72</v>
      </c>
      <c r="M30" s="78"/>
      <c r="N30" s="78"/>
      <c r="O30" s="136"/>
      <c r="P30" s="136"/>
      <c r="Q30" s="136"/>
      <c r="R30" s="136"/>
      <c r="S30" s="136"/>
      <c r="T30" s="136"/>
      <c r="U30" s="164"/>
    </row>
    <row r="31" spans="1:21" ht="25.5">
      <c r="A31" s="139"/>
      <c r="B31" s="136"/>
      <c r="C31" s="136"/>
      <c r="D31" s="136"/>
      <c r="E31" s="136"/>
      <c r="F31" s="136"/>
      <c r="G31" s="136"/>
      <c r="H31" s="136"/>
      <c r="I31" s="51"/>
      <c r="J31" s="51"/>
      <c r="K31" s="51" t="s">
        <v>114</v>
      </c>
      <c r="L31" s="46">
        <v>58.98</v>
      </c>
      <c r="M31" s="51"/>
      <c r="N31" s="51"/>
      <c r="O31" s="136"/>
      <c r="P31" s="136"/>
      <c r="Q31" s="136"/>
      <c r="R31" s="136"/>
      <c r="S31" s="136"/>
      <c r="T31" s="136"/>
      <c r="U31" s="164"/>
    </row>
    <row r="32" spans="1:21" ht="15.75" customHeight="1" thickBot="1">
      <c r="A32" s="140"/>
      <c r="B32" s="137"/>
      <c r="C32" s="137"/>
      <c r="D32" s="137"/>
      <c r="E32" s="137"/>
      <c r="F32" s="137"/>
      <c r="G32" s="137"/>
      <c r="H32" s="137"/>
      <c r="I32" s="48" t="s">
        <v>73</v>
      </c>
      <c r="J32" s="48">
        <f>J28+J27</f>
        <v>1086.43</v>
      </c>
      <c r="K32" s="48" t="s">
        <v>73</v>
      </c>
      <c r="L32" s="47">
        <f>SUM(L27:L31)</f>
        <v>367.43000000000006</v>
      </c>
      <c r="M32" s="48" t="s">
        <v>73</v>
      </c>
      <c r="N32" s="59"/>
      <c r="O32" s="137"/>
      <c r="P32" s="137">
        <v>0</v>
      </c>
      <c r="Q32" s="137"/>
      <c r="R32" s="137"/>
      <c r="S32" s="137">
        <v>1959.35</v>
      </c>
      <c r="T32" s="137">
        <v>1794.56</v>
      </c>
      <c r="U32" s="165"/>
    </row>
    <row r="33" spans="1:21" s="44" customFormat="1" ht="15.75" customHeight="1" thickBot="1">
      <c r="A33" s="149" t="s">
        <v>92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1"/>
    </row>
    <row r="34" spans="1:21" s="40" customFormat="1" ht="39" customHeight="1" thickBot="1">
      <c r="A34" s="123" t="s">
        <v>1</v>
      </c>
      <c r="B34" s="123" t="s">
        <v>93</v>
      </c>
      <c r="C34" s="123"/>
      <c r="D34" s="123" t="s">
        <v>2</v>
      </c>
      <c r="E34" s="123" t="s">
        <v>3</v>
      </c>
      <c r="F34" s="73" t="s">
        <v>100</v>
      </c>
      <c r="G34" s="158" t="s">
        <v>101</v>
      </c>
      <c r="H34" s="158" t="s">
        <v>102</v>
      </c>
      <c r="I34" s="123" t="s">
        <v>4</v>
      </c>
      <c r="J34" s="123"/>
      <c r="K34" s="123"/>
      <c r="L34" s="123"/>
      <c r="M34" s="123"/>
      <c r="N34" s="123"/>
      <c r="O34" s="73" t="s">
        <v>106</v>
      </c>
      <c r="P34" s="123" t="s">
        <v>75</v>
      </c>
      <c r="Q34" s="127" t="s">
        <v>98</v>
      </c>
      <c r="R34" s="127" t="s">
        <v>80</v>
      </c>
      <c r="S34" s="127" t="s">
        <v>15</v>
      </c>
      <c r="T34" s="129" t="s">
        <v>81</v>
      </c>
      <c r="U34" s="131" t="s">
        <v>5</v>
      </c>
    </row>
    <row r="35" spans="1:21" s="40" customFormat="1" ht="54" customHeight="1" thickBot="1">
      <c r="A35" s="123"/>
      <c r="B35" s="123"/>
      <c r="C35" s="123"/>
      <c r="D35" s="123"/>
      <c r="E35" s="123"/>
      <c r="F35" s="73"/>
      <c r="G35" s="159"/>
      <c r="H35" s="159"/>
      <c r="I35" s="123" t="s">
        <v>96</v>
      </c>
      <c r="J35" s="123"/>
      <c r="K35" s="123" t="s">
        <v>6</v>
      </c>
      <c r="L35" s="123"/>
      <c r="M35" s="123" t="s">
        <v>7</v>
      </c>
      <c r="N35" s="123"/>
      <c r="O35" s="73"/>
      <c r="P35" s="123"/>
      <c r="Q35" s="128"/>
      <c r="R35" s="128"/>
      <c r="S35" s="128"/>
      <c r="T35" s="130"/>
      <c r="U35" s="132"/>
    </row>
    <row r="36" spans="1:21" ht="29.45" customHeight="1" thickBot="1">
      <c r="A36" s="62"/>
      <c r="B36" s="60" t="s">
        <v>77</v>
      </c>
      <c r="C36" s="60" t="s">
        <v>94</v>
      </c>
      <c r="D36" s="41"/>
      <c r="E36" s="41"/>
      <c r="F36" s="41" t="s">
        <v>103</v>
      </c>
      <c r="G36" s="41"/>
      <c r="H36" s="41"/>
      <c r="I36" s="60" t="s">
        <v>8</v>
      </c>
      <c r="J36" s="60" t="s">
        <v>82</v>
      </c>
      <c r="K36" s="60" t="s">
        <v>8</v>
      </c>
      <c r="L36" s="60" t="s">
        <v>76</v>
      </c>
      <c r="M36" s="60" t="s">
        <v>8</v>
      </c>
      <c r="N36" s="62" t="s">
        <v>9</v>
      </c>
      <c r="O36" s="62" t="s">
        <v>107</v>
      </c>
      <c r="P36" s="60" t="s">
        <v>95</v>
      </c>
      <c r="Q36" s="63"/>
      <c r="R36" s="63"/>
      <c r="S36" s="64"/>
      <c r="T36" s="64"/>
      <c r="U36" s="65"/>
    </row>
    <row r="37" spans="1:21" ht="15.75" customHeight="1" thickBot="1">
      <c r="A37" s="73">
        <v>1</v>
      </c>
      <c r="B37" s="73">
        <v>2</v>
      </c>
      <c r="C37" s="73">
        <v>3</v>
      </c>
      <c r="D37" s="73">
        <v>4</v>
      </c>
      <c r="E37" s="73">
        <v>5</v>
      </c>
      <c r="F37" s="71">
        <v>6</v>
      </c>
      <c r="G37" s="71" t="s">
        <v>104</v>
      </c>
      <c r="H37" s="71" t="s">
        <v>105</v>
      </c>
      <c r="I37" s="133">
        <v>9</v>
      </c>
      <c r="J37" s="134"/>
      <c r="K37" s="133">
        <v>10</v>
      </c>
      <c r="L37" s="134"/>
      <c r="M37" s="133">
        <v>11</v>
      </c>
      <c r="N37" s="134"/>
      <c r="O37" s="72" t="s">
        <v>108</v>
      </c>
      <c r="P37" s="66">
        <v>13</v>
      </c>
      <c r="Q37" s="67" t="s">
        <v>109</v>
      </c>
      <c r="R37" s="66">
        <v>15</v>
      </c>
      <c r="S37" s="66" t="s">
        <v>110</v>
      </c>
      <c r="T37" s="66">
        <v>17</v>
      </c>
      <c r="U37" s="66">
        <v>18</v>
      </c>
    </row>
    <row r="38" spans="1:21" ht="26.45" customHeight="1">
      <c r="A38" s="155" t="s">
        <v>65</v>
      </c>
      <c r="B38" s="135">
        <v>200</v>
      </c>
      <c r="C38" s="135">
        <v>0</v>
      </c>
      <c r="D38" s="135">
        <v>200</v>
      </c>
      <c r="E38" s="135" t="s">
        <v>72</v>
      </c>
      <c r="F38" s="135">
        <v>20.9605</v>
      </c>
      <c r="G38" s="135">
        <f>D38*(1-F38%)</f>
        <v>158.07899999999998</v>
      </c>
      <c r="H38" s="135"/>
      <c r="I38" s="36" t="s">
        <v>84</v>
      </c>
      <c r="J38" s="36">
        <v>979.9</v>
      </c>
      <c r="K38" s="146" t="s">
        <v>111</v>
      </c>
      <c r="L38" s="135">
        <v>7.15</v>
      </c>
      <c r="M38" s="146"/>
      <c r="N38" s="146"/>
      <c r="O38" s="135">
        <f>L41</f>
        <v>7.15</v>
      </c>
      <c r="P38" s="111">
        <v>0</v>
      </c>
      <c r="Q38" s="111">
        <f>G38+B38-J41-L41</f>
        <v>-936.4609999999999</v>
      </c>
      <c r="R38" s="111">
        <v>972.4</v>
      </c>
      <c r="S38" s="111">
        <f>J41+L41+R38</f>
        <v>2266.94</v>
      </c>
      <c r="T38" s="111">
        <v>1641.37</v>
      </c>
      <c r="U38" s="120" t="s">
        <v>123</v>
      </c>
    </row>
    <row r="39" spans="1:21" ht="14.45" customHeight="1">
      <c r="A39" s="156"/>
      <c r="B39" s="136"/>
      <c r="C39" s="136"/>
      <c r="D39" s="136"/>
      <c r="E39" s="136"/>
      <c r="F39" s="136"/>
      <c r="G39" s="136"/>
      <c r="H39" s="136"/>
      <c r="I39" s="88" t="s">
        <v>121</v>
      </c>
      <c r="J39" s="88">
        <v>249.41</v>
      </c>
      <c r="K39" s="169"/>
      <c r="L39" s="136"/>
      <c r="M39" s="169"/>
      <c r="N39" s="169"/>
      <c r="O39" s="136"/>
      <c r="P39" s="112"/>
      <c r="Q39" s="112"/>
      <c r="R39" s="112"/>
      <c r="S39" s="112"/>
      <c r="T39" s="112"/>
      <c r="U39" s="121"/>
    </row>
    <row r="40" spans="1:21" ht="26.45" customHeight="1">
      <c r="A40" s="156"/>
      <c r="B40" s="136"/>
      <c r="C40" s="136"/>
      <c r="D40" s="136"/>
      <c r="E40" s="136"/>
      <c r="F40" s="136"/>
      <c r="G40" s="136"/>
      <c r="H40" s="136"/>
      <c r="I40" s="78" t="s">
        <v>122</v>
      </c>
      <c r="J40" s="78">
        <v>58.08</v>
      </c>
      <c r="K40" s="147"/>
      <c r="L40" s="148"/>
      <c r="M40" s="147"/>
      <c r="N40" s="147"/>
      <c r="O40" s="136"/>
      <c r="P40" s="112"/>
      <c r="Q40" s="112"/>
      <c r="R40" s="112"/>
      <c r="S40" s="112"/>
      <c r="T40" s="112"/>
      <c r="U40" s="121"/>
    </row>
    <row r="41" spans="1:21" ht="15" customHeight="1" thickBot="1">
      <c r="A41" s="157"/>
      <c r="B41" s="137"/>
      <c r="C41" s="137"/>
      <c r="D41" s="137"/>
      <c r="E41" s="137"/>
      <c r="F41" s="137"/>
      <c r="G41" s="137"/>
      <c r="H41" s="137"/>
      <c r="I41" s="93" t="s">
        <v>73</v>
      </c>
      <c r="J41" s="94">
        <f>SUM(J38:J40)</f>
        <v>1287.3899999999999</v>
      </c>
      <c r="K41" s="48" t="s">
        <v>73</v>
      </c>
      <c r="L41" s="80">
        <f>L38</f>
        <v>7.15</v>
      </c>
      <c r="M41" s="35"/>
      <c r="N41" s="35"/>
      <c r="O41" s="137"/>
      <c r="P41" s="113"/>
      <c r="Q41" s="113"/>
      <c r="R41" s="113"/>
      <c r="S41" s="113">
        <v>1507.96</v>
      </c>
      <c r="T41" s="113">
        <v>-479.47</v>
      </c>
      <c r="U41" s="122"/>
    </row>
    <row r="42" spans="1:21" ht="52.9" customHeight="1">
      <c r="A42" s="155" t="s">
        <v>66</v>
      </c>
      <c r="B42" s="135">
        <v>700</v>
      </c>
      <c r="C42" s="135">
        <v>0</v>
      </c>
      <c r="D42" s="135">
        <v>200</v>
      </c>
      <c r="E42" s="135" t="s">
        <v>72</v>
      </c>
      <c r="F42" s="135">
        <v>21.3416</v>
      </c>
      <c r="G42" s="135">
        <f>D42*(1-F42%)</f>
        <v>157.3168</v>
      </c>
      <c r="H42" s="135"/>
      <c r="I42" s="51" t="s">
        <v>84</v>
      </c>
      <c r="J42" s="46">
        <v>13.4</v>
      </c>
      <c r="K42" s="79" t="s">
        <v>126</v>
      </c>
      <c r="L42" s="81">
        <v>1.28</v>
      </c>
      <c r="M42" s="68"/>
      <c r="N42" s="34"/>
      <c r="O42" s="111">
        <f>N46+L46</f>
        <v>1.28</v>
      </c>
      <c r="P42" s="111">
        <v>0</v>
      </c>
      <c r="Q42" s="111">
        <f>B42+C42+G42-J46-P42</f>
        <v>-269.30320000000006</v>
      </c>
      <c r="R42" s="111">
        <v>609.20000000000005</v>
      </c>
      <c r="S42" s="111">
        <v>1737.1</v>
      </c>
      <c r="T42" s="111">
        <v>1210.3599999999999</v>
      </c>
      <c r="U42" s="120" t="s">
        <v>127</v>
      </c>
    </row>
    <row r="43" spans="1:21" ht="52.9" customHeight="1">
      <c r="A43" s="156"/>
      <c r="B43" s="136"/>
      <c r="C43" s="136"/>
      <c r="D43" s="136"/>
      <c r="E43" s="136"/>
      <c r="F43" s="136"/>
      <c r="G43" s="136"/>
      <c r="H43" s="136"/>
      <c r="I43" s="51" t="s">
        <v>124</v>
      </c>
      <c r="J43" s="46">
        <v>68.37</v>
      </c>
      <c r="K43" s="89"/>
      <c r="L43" s="90"/>
      <c r="M43" s="91"/>
      <c r="N43" s="92"/>
      <c r="O43" s="112"/>
      <c r="P43" s="112"/>
      <c r="Q43" s="112"/>
      <c r="R43" s="112"/>
      <c r="S43" s="112"/>
      <c r="T43" s="112"/>
      <c r="U43" s="121"/>
    </row>
    <row r="44" spans="1:21" ht="52.9" customHeight="1">
      <c r="A44" s="156"/>
      <c r="B44" s="136"/>
      <c r="C44" s="136"/>
      <c r="D44" s="136"/>
      <c r="E44" s="136"/>
      <c r="F44" s="136"/>
      <c r="G44" s="136"/>
      <c r="H44" s="136"/>
      <c r="I44" s="51" t="s">
        <v>125</v>
      </c>
      <c r="J44" s="46">
        <v>1040.47</v>
      </c>
      <c r="K44" s="89"/>
      <c r="L44" s="90"/>
      <c r="M44" s="91"/>
      <c r="N44" s="92"/>
      <c r="O44" s="112"/>
      <c r="P44" s="112"/>
      <c r="Q44" s="112"/>
      <c r="R44" s="112"/>
      <c r="S44" s="112"/>
      <c r="T44" s="112"/>
      <c r="U44" s="121"/>
    </row>
    <row r="45" spans="1:21" ht="52.9" customHeight="1">
      <c r="A45" s="156"/>
      <c r="B45" s="136"/>
      <c r="C45" s="136"/>
      <c r="D45" s="136"/>
      <c r="E45" s="136"/>
      <c r="F45" s="136"/>
      <c r="G45" s="136"/>
      <c r="H45" s="136"/>
      <c r="I45" s="51" t="s">
        <v>122</v>
      </c>
      <c r="J45" s="46">
        <v>4.38</v>
      </c>
      <c r="K45" s="89"/>
      <c r="L45" s="90"/>
      <c r="M45" s="91"/>
      <c r="N45" s="92"/>
      <c r="O45" s="112"/>
      <c r="P45" s="112"/>
      <c r="Q45" s="112"/>
      <c r="R45" s="112"/>
      <c r="S45" s="112"/>
      <c r="T45" s="112"/>
      <c r="U45" s="121"/>
    </row>
    <row r="46" spans="1:21" s="45" customFormat="1" ht="15.75" thickBot="1">
      <c r="A46" s="156"/>
      <c r="B46" s="136"/>
      <c r="C46" s="136"/>
      <c r="D46" s="136"/>
      <c r="E46" s="136"/>
      <c r="F46" s="136"/>
      <c r="G46" s="136"/>
      <c r="H46" s="136"/>
      <c r="I46" s="93" t="s">
        <v>73</v>
      </c>
      <c r="J46" s="103">
        <f>SUM(J42:J45)</f>
        <v>1126.6200000000001</v>
      </c>
      <c r="K46" s="93" t="s">
        <v>73</v>
      </c>
      <c r="L46" s="103">
        <f>L42</f>
        <v>1.28</v>
      </c>
      <c r="M46" s="104"/>
      <c r="N46" s="105"/>
      <c r="O46" s="112"/>
      <c r="P46" s="112"/>
      <c r="Q46" s="112"/>
      <c r="R46" s="112"/>
      <c r="S46" s="112">
        <v>2208.85</v>
      </c>
      <c r="T46" s="112">
        <v>1641.37</v>
      </c>
      <c r="U46" s="121"/>
    </row>
    <row r="47" spans="1:21" s="44" customFormat="1" ht="38.25">
      <c r="A47" s="114" t="s">
        <v>67</v>
      </c>
      <c r="B47" s="111">
        <v>383</v>
      </c>
      <c r="C47" s="111">
        <v>0</v>
      </c>
      <c r="D47" s="111">
        <v>500</v>
      </c>
      <c r="E47" s="111" t="s">
        <v>72</v>
      </c>
      <c r="F47" s="111">
        <v>21.3416</v>
      </c>
      <c r="G47" s="111">
        <f>D47*(1-F47%)</f>
        <v>393.29199999999997</v>
      </c>
      <c r="H47" s="111"/>
      <c r="I47" s="37" t="s">
        <v>84</v>
      </c>
      <c r="J47" s="83">
        <v>1216.81</v>
      </c>
      <c r="K47" s="75" t="s">
        <v>99</v>
      </c>
      <c r="L47" s="74">
        <v>112.6</v>
      </c>
      <c r="M47" s="75"/>
      <c r="N47" s="75">
        <v>0</v>
      </c>
      <c r="O47" s="111">
        <f>L47</f>
        <v>112.6</v>
      </c>
      <c r="P47" s="111">
        <v>0</v>
      </c>
      <c r="Q47" s="111">
        <f>+B47+C47+G47-J49-P47-L47</f>
        <v>-8694.0480000000007</v>
      </c>
      <c r="R47" s="111">
        <v>903.15</v>
      </c>
      <c r="S47" s="111">
        <v>10373.49</v>
      </c>
      <c r="T47" s="111">
        <v>9991.32</v>
      </c>
      <c r="U47" s="108" t="s">
        <v>129</v>
      </c>
    </row>
    <row r="48" spans="1:21" s="44" customFormat="1" ht="15">
      <c r="A48" s="115"/>
      <c r="B48" s="112"/>
      <c r="C48" s="112"/>
      <c r="D48" s="112"/>
      <c r="E48" s="112"/>
      <c r="F48" s="112"/>
      <c r="G48" s="112"/>
      <c r="H48" s="112"/>
      <c r="I48" s="102" t="s">
        <v>128</v>
      </c>
      <c r="J48" s="102">
        <f>8111.28+29.65</f>
        <v>8140.9299999999994</v>
      </c>
      <c r="K48" s="107"/>
      <c r="L48" s="106"/>
      <c r="M48" s="107"/>
      <c r="N48" s="107"/>
      <c r="O48" s="112"/>
      <c r="P48" s="112"/>
      <c r="Q48" s="112"/>
      <c r="R48" s="112"/>
      <c r="S48" s="112"/>
      <c r="T48" s="112"/>
      <c r="U48" s="109"/>
    </row>
    <row r="49" spans="1:21" s="44" customFormat="1" ht="15.75" thickBot="1">
      <c r="A49" s="116"/>
      <c r="B49" s="113"/>
      <c r="C49" s="113"/>
      <c r="D49" s="113"/>
      <c r="E49" s="113"/>
      <c r="F49" s="113"/>
      <c r="G49" s="113"/>
      <c r="H49" s="113"/>
      <c r="I49" s="48" t="s">
        <v>73</v>
      </c>
      <c r="J49" s="80">
        <f>+J48+J47</f>
        <v>9357.74</v>
      </c>
      <c r="K49" s="48"/>
      <c r="L49" s="80">
        <f>L47</f>
        <v>112.6</v>
      </c>
      <c r="M49" s="82"/>
      <c r="N49" s="35"/>
      <c r="O49" s="113"/>
      <c r="P49" s="113"/>
      <c r="Q49" s="113"/>
      <c r="R49" s="113"/>
      <c r="S49" s="113"/>
      <c r="T49" s="113"/>
      <c r="U49" s="110"/>
    </row>
    <row r="50" spans="1:21" s="44" customFormat="1" ht="14.25">
      <c r="A50" s="95"/>
      <c r="B50" s="96"/>
      <c r="C50" s="97"/>
      <c r="D50" s="96"/>
      <c r="E50" s="98"/>
      <c r="F50" s="98"/>
      <c r="G50" s="96"/>
      <c r="H50" s="98"/>
      <c r="I50" s="99"/>
      <c r="J50" s="100"/>
      <c r="K50" s="97"/>
      <c r="L50" s="96"/>
      <c r="M50" s="97"/>
      <c r="N50" s="97"/>
      <c r="O50" s="96"/>
      <c r="P50" s="96"/>
      <c r="Q50" s="96"/>
      <c r="R50" s="97"/>
      <c r="S50" s="96"/>
      <c r="T50" s="96"/>
      <c r="U50" s="101"/>
    </row>
    <row r="51" spans="1:21">
      <c r="A51" s="84" t="s">
        <v>115</v>
      </c>
    </row>
  </sheetData>
  <sheetProtection password="CC3E" sheet="1" objects="1" scenarios="1"/>
  <mergeCells count="176">
    <mergeCell ref="O42:O46"/>
    <mergeCell ref="F22:F25"/>
    <mergeCell ref="G22:G25"/>
    <mergeCell ref="H22:H25"/>
    <mergeCell ref="F27:F32"/>
    <mergeCell ref="G27:G32"/>
    <mergeCell ref="H27:H32"/>
    <mergeCell ref="F38:F41"/>
    <mergeCell ref="G38:G41"/>
    <mergeCell ref="H38:H41"/>
    <mergeCell ref="N38:N40"/>
    <mergeCell ref="I37:J37"/>
    <mergeCell ref="I34:N34"/>
    <mergeCell ref="G42:G46"/>
    <mergeCell ref="H42:H46"/>
    <mergeCell ref="K37:L37"/>
    <mergeCell ref="M37:N37"/>
    <mergeCell ref="I35:J35"/>
    <mergeCell ref="R38:R41"/>
    <mergeCell ref="S38:S41"/>
    <mergeCell ref="T38:T41"/>
    <mergeCell ref="Q34:Q35"/>
    <mergeCell ref="O6:O7"/>
    <mergeCell ref="O10:O12"/>
    <mergeCell ref="O14:O16"/>
    <mergeCell ref="O18:O20"/>
    <mergeCell ref="O22:O25"/>
    <mergeCell ref="O27:O32"/>
    <mergeCell ref="O38:O41"/>
    <mergeCell ref="B38:B41"/>
    <mergeCell ref="C38:C41"/>
    <mergeCell ref="D38:D41"/>
    <mergeCell ref="E38:E41"/>
    <mergeCell ref="K38:K40"/>
    <mergeCell ref="L38:L40"/>
    <mergeCell ref="M38:M40"/>
    <mergeCell ref="P38:P41"/>
    <mergeCell ref="Q38:Q41"/>
    <mergeCell ref="P18:P20"/>
    <mergeCell ref="Q18:Q20"/>
    <mergeCell ref="R18:R20"/>
    <mergeCell ref="B27:B32"/>
    <mergeCell ref="C27:C32"/>
    <mergeCell ref="D27:D32"/>
    <mergeCell ref="E27:E32"/>
    <mergeCell ref="G18:G20"/>
    <mergeCell ref="H18:H20"/>
    <mergeCell ref="P27:P32"/>
    <mergeCell ref="Q27:Q32"/>
    <mergeCell ref="R27:R32"/>
    <mergeCell ref="F18:F20"/>
    <mergeCell ref="A21:U21"/>
    <mergeCell ref="A26:U26"/>
    <mergeCell ref="U18:U20"/>
    <mergeCell ref="U22:U25"/>
    <mergeCell ref="S42:S46"/>
    <mergeCell ref="S18:S20"/>
    <mergeCell ref="Q6:Q7"/>
    <mergeCell ref="R6:R7"/>
    <mergeCell ref="U10:U12"/>
    <mergeCell ref="P14:P16"/>
    <mergeCell ref="Q14:Q16"/>
    <mergeCell ref="R14:R16"/>
    <mergeCell ref="S14:S16"/>
    <mergeCell ref="T14:T16"/>
    <mergeCell ref="T18:T20"/>
    <mergeCell ref="P10:P12"/>
    <mergeCell ref="Q10:Q12"/>
    <mergeCell ref="R10:R12"/>
    <mergeCell ref="S10:S12"/>
    <mergeCell ref="T10:T12"/>
    <mergeCell ref="R34:R35"/>
    <mergeCell ref="U27:U32"/>
    <mergeCell ref="S27:S32"/>
    <mergeCell ref="T27:T32"/>
    <mergeCell ref="T34:T35"/>
    <mergeCell ref="T22:T25"/>
    <mergeCell ref="A17:U17"/>
    <mergeCell ref="A18:A20"/>
    <mergeCell ref="A33:U33"/>
    <mergeCell ref="A27:A32"/>
    <mergeCell ref="A22:A25"/>
    <mergeCell ref="B22:B25"/>
    <mergeCell ref="C22:C25"/>
    <mergeCell ref="D22:D25"/>
    <mergeCell ref="E22:E25"/>
    <mergeCell ref="P22:P25"/>
    <mergeCell ref="Q22:Q25"/>
    <mergeCell ref="R22:R25"/>
    <mergeCell ref="S22:S25"/>
    <mergeCell ref="U38:U41"/>
    <mergeCell ref="T42:T46"/>
    <mergeCell ref="K35:L35"/>
    <mergeCell ref="M35:N35"/>
    <mergeCell ref="P34:P35"/>
    <mergeCell ref="S34:S35"/>
    <mergeCell ref="A34:A35"/>
    <mergeCell ref="B34:C35"/>
    <mergeCell ref="D34:D35"/>
    <mergeCell ref="E34:E35"/>
    <mergeCell ref="B42:B46"/>
    <mergeCell ref="C42:C46"/>
    <mergeCell ref="D42:D46"/>
    <mergeCell ref="E42:E46"/>
    <mergeCell ref="P42:P46"/>
    <mergeCell ref="Q42:Q46"/>
    <mergeCell ref="A42:A46"/>
    <mergeCell ref="U42:U46"/>
    <mergeCell ref="A38:A41"/>
    <mergeCell ref="U34:U35"/>
    <mergeCell ref="G34:G35"/>
    <mergeCell ref="H34:H35"/>
    <mergeCell ref="F42:F46"/>
    <mergeCell ref="R42:R46"/>
    <mergeCell ref="K9:L9"/>
    <mergeCell ref="M9:N9"/>
    <mergeCell ref="A10:A12"/>
    <mergeCell ref="A14:A16"/>
    <mergeCell ref="E14:E16"/>
    <mergeCell ref="D14:D16"/>
    <mergeCell ref="B14:B16"/>
    <mergeCell ref="C14:C16"/>
    <mergeCell ref="N18:N19"/>
    <mergeCell ref="I18:I19"/>
    <mergeCell ref="J18:J19"/>
    <mergeCell ref="K18:K19"/>
    <mergeCell ref="L18:L19"/>
    <mergeCell ref="M18:M19"/>
    <mergeCell ref="F10:F12"/>
    <mergeCell ref="G10:G12"/>
    <mergeCell ref="H10:H12"/>
    <mergeCell ref="F14:F16"/>
    <mergeCell ref="G14:G16"/>
    <mergeCell ref="H14:H16"/>
    <mergeCell ref="B18:B20"/>
    <mergeCell ref="C18:C20"/>
    <mergeCell ref="D18:D20"/>
    <mergeCell ref="E18:E20"/>
    <mergeCell ref="A1:U1"/>
    <mergeCell ref="A2:U2"/>
    <mergeCell ref="A3:U3"/>
    <mergeCell ref="A4:U4"/>
    <mergeCell ref="A5:U5"/>
    <mergeCell ref="U14:U16"/>
    <mergeCell ref="B6:C7"/>
    <mergeCell ref="A13:U13"/>
    <mergeCell ref="I7:J7"/>
    <mergeCell ref="K7:L7"/>
    <mergeCell ref="M7:N7"/>
    <mergeCell ref="P6:P7"/>
    <mergeCell ref="S6:S7"/>
    <mergeCell ref="T6:T7"/>
    <mergeCell ref="U6:U7"/>
    <mergeCell ref="A6:A7"/>
    <mergeCell ref="D6:D7"/>
    <mergeCell ref="E6:E7"/>
    <mergeCell ref="I6:N6"/>
    <mergeCell ref="I9:J9"/>
    <mergeCell ref="B10:B12"/>
    <mergeCell ref="C10:C12"/>
    <mergeCell ref="D10:D12"/>
    <mergeCell ref="E10:E12"/>
    <mergeCell ref="P47:P49"/>
    <mergeCell ref="Q47:Q49"/>
    <mergeCell ref="R47:R49"/>
    <mergeCell ref="S47:S49"/>
    <mergeCell ref="T47:T49"/>
    <mergeCell ref="A47:A49"/>
    <mergeCell ref="B47:B49"/>
    <mergeCell ref="C47:C49"/>
    <mergeCell ref="D47:D49"/>
    <mergeCell ref="E47:E49"/>
    <mergeCell ref="F47:F49"/>
    <mergeCell ref="G47:G49"/>
    <mergeCell ref="H47:H49"/>
    <mergeCell ref="O47:O49"/>
  </mergeCells>
  <pageMargins left="0.25" right="0.25" top="0.75" bottom="0.75" header="0.3" footer="0.3"/>
  <pageSetup paperSize="9" scale="53" fitToHeight="0" orientation="landscape" r:id="rId1"/>
  <rowBreaks count="1" manualBreakCount="1">
    <brk id="32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topLeftCell="A4" workbookViewId="0">
      <selection activeCell="D42" sqref="D42"/>
    </sheetView>
  </sheetViews>
  <sheetFormatPr defaultRowHeight="15"/>
  <cols>
    <col min="1" max="1" width="4.7109375" customWidth="1"/>
    <col min="2" max="2" width="33.42578125" customWidth="1"/>
    <col min="3" max="3" width="18.85546875" customWidth="1"/>
    <col min="4" max="4" width="31.5703125" customWidth="1"/>
    <col min="5" max="5" width="10" customWidth="1"/>
  </cols>
  <sheetData>
    <row r="1" spans="1:14" ht="15.75">
      <c r="A1" s="172" t="s">
        <v>17</v>
      </c>
      <c r="B1" s="172"/>
      <c r="C1" s="172"/>
      <c r="D1" s="172"/>
      <c r="E1" s="172"/>
    </row>
    <row r="2" spans="1:14" ht="39.75" customHeight="1">
      <c r="A2" s="173" t="s">
        <v>18</v>
      </c>
      <c r="B2" s="173"/>
      <c r="C2" s="173"/>
      <c r="D2" s="173"/>
      <c r="E2" s="173"/>
    </row>
    <row r="3" spans="1:14">
      <c r="A3" s="174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4">
      <c r="A4" s="175" t="s">
        <v>63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14">
      <c r="A5" s="175" t="s">
        <v>64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4" ht="15.75" thickBot="1">
      <c r="A6" s="1"/>
      <c r="B6" s="1"/>
      <c r="C6" s="1"/>
      <c r="D6" s="1"/>
      <c r="E6" s="33" t="s">
        <v>69</v>
      </c>
      <c r="F6" s="1"/>
      <c r="G6" s="1"/>
      <c r="H6" s="1"/>
      <c r="I6" s="1"/>
      <c r="J6" s="1"/>
      <c r="K6" s="1"/>
      <c r="L6" s="1"/>
      <c r="M6" s="1"/>
      <c r="N6" s="1"/>
    </row>
    <row r="7" spans="1:14" ht="32.25" customHeight="1" thickBot="1">
      <c r="A7" s="2" t="s">
        <v>23</v>
      </c>
      <c r="B7" s="3" t="s">
        <v>19</v>
      </c>
      <c r="C7" s="3" t="s">
        <v>20</v>
      </c>
      <c r="D7" s="3" t="s">
        <v>21</v>
      </c>
      <c r="E7" s="3" t="s">
        <v>22</v>
      </c>
    </row>
    <row r="8" spans="1:14" ht="17.100000000000001" customHeight="1" thickBot="1">
      <c r="A8" s="11" t="s">
        <v>24</v>
      </c>
      <c r="B8" s="12" t="s">
        <v>25</v>
      </c>
      <c r="C8" s="3"/>
      <c r="D8" s="3"/>
      <c r="E8" s="3" t="s">
        <v>68</v>
      </c>
    </row>
    <row r="9" spans="1:14" ht="17.100000000000001" customHeight="1" thickBot="1">
      <c r="A9" s="8">
        <v>1</v>
      </c>
      <c r="B9" s="9" t="s">
        <v>26</v>
      </c>
      <c r="C9" s="10">
        <v>5275.9295149999998</v>
      </c>
      <c r="D9" s="10">
        <v>5275.9295149999998</v>
      </c>
      <c r="E9" s="4"/>
    </row>
    <row r="10" spans="1:14" ht="17.100000000000001" customHeight="1" thickBot="1">
      <c r="A10" s="5">
        <v>2</v>
      </c>
      <c r="B10" s="5" t="s">
        <v>27</v>
      </c>
      <c r="C10" s="7">
        <v>2913.1077669000001</v>
      </c>
      <c r="D10" s="7">
        <v>2913.1077669000001</v>
      </c>
      <c r="E10" s="4"/>
    </row>
    <row r="11" spans="1:14" ht="17.100000000000001" customHeight="1" thickBot="1">
      <c r="A11" s="5">
        <v>3</v>
      </c>
      <c r="B11" s="5" t="s">
        <v>28</v>
      </c>
      <c r="C11" s="7">
        <v>2595.5163680000001</v>
      </c>
      <c r="D11" s="7">
        <v>2595.5163680000001</v>
      </c>
      <c r="E11" s="4"/>
    </row>
    <row r="12" spans="1:14" ht="17.100000000000001" customHeight="1" thickBot="1">
      <c r="A12" s="5">
        <v>4</v>
      </c>
      <c r="B12" s="5" t="s">
        <v>29</v>
      </c>
      <c r="C12" s="7">
        <v>379.65301450000004</v>
      </c>
      <c r="D12" s="7">
        <v>379.65301450000004</v>
      </c>
      <c r="E12" s="4"/>
    </row>
    <row r="13" spans="1:14" ht="17.100000000000001" customHeight="1" thickBot="1">
      <c r="A13" s="5">
        <v>5</v>
      </c>
      <c r="B13" s="5" t="s">
        <v>30</v>
      </c>
      <c r="C13" s="7">
        <v>112.23264889999999</v>
      </c>
      <c r="D13" s="7">
        <v>112.23264889999999</v>
      </c>
      <c r="E13" s="4"/>
    </row>
    <row r="14" spans="1:14" ht="17.100000000000001" customHeight="1" thickBot="1">
      <c r="A14" s="5">
        <v>6</v>
      </c>
      <c r="B14" s="5" t="s">
        <v>31</v>
      </c>
      <c r="C14" s="7">
        <v>35.792630000000003</v>
      </c>
      <c r="D14" s="7">
        <v>35.792630000000003</v>
      </c>
      <c r="E14" s="4"/>
    </row>
    <row r="15" spans="1:14" ht="17.100000000000001" customHeight="1" thickBot="1">
      <c r="A15" s="5">
        <v>7</v>
      </c>
      <c r="B15" s="5" t="s">
        <v>32</v>
      </c>
      <c r="C15" s="7">
        <v>163.46665110000001</v>
      </c>
      <c r="D15" s="7">
        <v>163.46665110000001</v>
      </c>
      <c r="E15" s="4"/>
    </row>
    <row r="16" spans="1:14" ht="17.100000000000001" customHeight="1" thickBot="1">
      <c r="A16" s="5">
        <v>8</v>
      </c>
      <c r="B16" s="5" t="s">
        <v>33</v>
      </c>
      <c r="C16" s="7">
        <v>6.0842700000000001</v>
      </c>
      <c r="D16" s="7">
        <v>6.0842700000000001</v>
      </c>
      <c r="E16" s="4"/>
    </row>
    <row r="17" spans="1:5" ht="17.100000000000001" customHeight="1" thickBot="1">
      <c r="A17" s="5">
        <v>9</v>
      </c>
      <c r="B17" s="5" t="s">
        <v>34</v>
      </c>
      <c r="C17" s="7">
        <v>14.119833799999999</v>
      </c>
      <c r="D17" s="7">
        <v>14.119833799999999</v>
      </c>
      <c r="E17" s="4"/>
    </row>
    <row r="18" spans="1:5" ht="17.100000000000001" customHeight="1" thickBot="1">
      <c r="A18" s="5">
        <v>10</v>
      </c>
      <c r="B18" s="5" t="s">
        <v>35</v>
      </c>
      <c r="C18" s="7">
        <v>1.88141</v>
      </c>
      <c r="D18" s="7">
        <v>1.88141</v>
      </c>
      <c r="E18" s="4"/>
    </row>
    <row r="19" spans="1:5" ht="17.100000000000001" customHeight="1" thickBot="1">
      <c r="A19" s="5">
        <v>11</v>
      </c>
      <c r="B19" s="5" t="s">
        <v>36</v>
      </c>
      <c r="C19" s="7">
        <v>164.41693119999999</v>
      </c>
      <c r="D19" s="7">
        <v>164.41693119999999</v>
      </c>
      <c r="E19" s="4"/>
    </row>
    <row r="20" spans="1:5" ht="17.100000000000001" customHeight="1" thickBot="1">
      <c r="A20" s="5">
        <v>12</v>
      </c>
      <c r="B20" s="5" t="s">
        <v>37</v>
      </c>
      <c r="C20" s="7">
        <v>71.321330500000002</v>
      </c>
      <c r="D20" s="7">
        <v>71.321330500000002</v>
      </c>
      <c r="E20" s="4"/>
    </row>
    <row r="21" spans="1:5" ht="17.100000000000001" customHeight="1" thickBot="1">
      <c r="A21" s="5">
        <v>13</v>
      </c>
      <c r="B21" s="5" t="s">
        <v>38</v>
      </c>
      <c r="C21" s="7">
        <v>2.08284</v>
      </c>
      <c r="D21" s="7">
        <v>2.08284</v>
      </c>
      <c r="E21" s="4"/>
    </row>
    <row r="22" spans="1:5" ht="17.100000000000001" customHeight="1" thickBot="1">
      <c r="A22" s="5">
        <v>14</v>
      </c>
      <c r="B22" s="5" t="s">
        <v>39</v>
      </c>
      <c r="C22" s="7">
        <v>72.229169999999996</v>
      </c>
      <c r="D22" s="7">
        <v>72.229169999999996</v>
      </c>
      <c r="E22" s="4"/>
    </row>
    <row r="23" spans="1:5" ht="17.100000000000001" customHeight="1" thickBot="1">
      <c r="A23" s="5">
        <v>15</v>
      </c>
      <c r="B23" s="5" t="s">
        <v>40</v>
      </c>
      <c r="C23" s="7">
        <v>10.665652399999999</v>
      </c>
      <c r="D23" s="7">
        <v>10.665652399999999</v>
      </c>
      <c r="E23" s="4"/>
    </row>
    <row r="24" spans="1:5" ht="17.100000000000001" customHeight="1" thickBot="1">
      <c r="A24" s="5">
        <v>16</v>
      </c>
      <c r="B24" s="5" t="s">
        <v>41</v>
      </c>
      <c r="C24" s="7">
        <v>4.7648000000000001</v>
      </c>
      <c r="D24" s="7">
        <v>4.7648000000000001</v>
      </c>
      <c r="E24" s="4"/>
    </row>
    <row r="25" spans="1:5" ht="17.100000000000001" customHeight="1" thickBot="1">
      <c r="A25" s="5">
        <v>17</v>
      </c>
      <c r="B25" s="5" t="s">
        <v>42</v>
      </c>
      <c r="C25" s="7">
        <v>9.1969999999999992</v>
      </c>
      <c r="D25" s="7">
        <v>9.1969999999999992</v>
      </c>
      <c r="E25" s="4"/>
    </row>
    <row r="26" spans="1:5" ht="17.100000000000001" customHeight="1" thickBot="1">
      <c r="A26" s="5">
        <v>18</v>
      </c>
      <c r="B26" s="5" t="s">
        <v>43</v>
      </c>
      <c r="C26" s="7">
        <v>6.0060000000000002E-2</v>
      </c>
      <c r="D26" s="7">
        <v>6.0060000000000002E-2</v>
      </c>
      <c r="E26" s="4"/>
    </row>
    <row r="27" spans="1:5" ht="17.100000000000001" customHeight="1" thickBot="1">
      <c r="A27" s="5">
        <v>19</v>
      </c>
      <c r="B27" s="5" t="s">
        <v>44</v>
      </c>
      <c r="C27" s="7">
        <v>-3.5692940999999991</v>
      </c>
      <c r="D27" s="7">
        <v>-3.5692940999999991</v>
      </c>
      <c r="E27" s="4"/>
    </row>
    <row r="28" spans="1:5" ht="17.100000000000001" customHeight="1" thickBot="1">
      <c r="A28" s="5">
        <v>20</v>
      </c>
      <c r="B28" s="5" t="s">
        <v>45</v>
      </c>
      <c r="C28" s="7">
        <v>1836.7101451999997</v>
      </c>
      <c r="D28" s="7">
        <v>1836.7101451999997</v>
      </c>
      <c r="E28" s="4"/>
    </row>
    <row r="29" spans="1:5" ht="17.100000000000001" customHeight="1" thickBot="1">
      <c r="A29" s="5">
        <v>21</v>
      </c>
      <c r="B29" s="5" t="s">
        <v>46</v>
      </c>
      <c r="C29" s="7">
        <v>264.76347100000004</v>
      </c>
      <c r="D29" s="7">
        <v>264.76347100000004</v>
      </c>
      <c r="E29" s="4"/>
    </row>
    <row r="30" spans="1:5" ht="17.100000000000001" customHeight="1" thickBot="1">
      <c r="A30" s="13">
        <v>22</v>
      </c>
      <c r="B30" s="13" t="s">
        <v>47</v>
      </c>
      <c r="C30" s="14">
        <v>0</v>
      </c>
      <c r="D30" s="14">
        <v>0</v>
      </c>
      <c r="E30" s="15"/>
    </row>
    <row r="31" spans="1:5" ht="17.100000000000001" customHeight="1" thickBot="1">
      <c r="A31" s="11" t="s">
        <v>24</v>
      </c>
      <c r="B31" s="12" t="s">
        <v>48</v>
      </c>
      <c r="C31" s="16">
        <f>SUM(C9:C30)</f>
        <v>13930.4262144</v>
      </c>
      <c r="D31" s="16">
        <f>SUM(D9:D30)</f>
        <v>13930.4262144</v>
      </c>
      <c r="E31" s="3"/>
    </row>
    <row r="32" spans="1:5" ht="17.100000000000001" customHeight="1" thickBot="1">
      <c r="A32" s="11" t="s">
        <v>49</v>
      </c>
      <c r="B32" s="12" t="s">
        <v>50</v>
      </c>
      <c r="C32" s="19">
        <v>0</v>
      </c>
      <c r="D32" s="19">
        <v>0</v>
      </c>
      <c r="E32" s="3"/>
    </row>
    <row r="33" spans="1:5" ht="17.100000000000001" customHeight="1" thickBot="1">
      <c r="A33" s="17">
        <v>1</v>
      </c>
      <c r="B33" s="18" t="s">
        <v>51</v>
      </c>
      <c r="C33" s="10">
        <v>28.219548199999998</v>
      </c>
      <c r="D33" s="10">
        <v>28.219548199999998</v>
      </c>
      <c r="E33" s="4"/>
    </row>
    <row r="34" spans="1:5" ht="17.100000000000001" customHeight="1" thickBot="1">
      <c r="A34" s="6">
        <v>2</v>
      </c>
      <c r="B34" s="5" t="s">
        <v>52</v>
      </c>
      <c r="C34" s="7">
        <v>40.279910200000003</v>
      </c>
      <c r="D34" s="7">
        <v>40.279910200000003</v>
      </c>
      <c r="E34" s="4"/>
    </row>
    <row r="35" spans="1:5" ht="17.100000000000001" customHeight="1" thickBot="1">
      <c r="A35" s="6">
        <v>3</v>
      </c>
      <c r="B35" s="5" t="s">
        <v>53</v>
      </c>
      <c r="C35" s="7">
        <v>117.51886</v>
      </c>
      <c r="D35" s="7">
        <v>117.51886</v>
      </c>
      <c r="E35" s="4"/>
    </row>
    <row r="36" spans="1:5" ht="17.100000000000001" customHeight="1" thickBot="1">
      <c r="A36" s="6">
        <v>4</v>
      </c>
      <c r="B36" s="5" t="s">
        <v>54</v>
      </c>
      <c r="C36" s="7">
        <v>3.2699999999999999E-3</v>
      </c>
      <c r="D36" s="7">
        <v>3.2699999999999999E-3</v>
      </c>
      <c r="E36" s="4"/>
    </row>
    <row r="37" spans="1:5" ht="17.100000000000001" customHeight="1" thickBot="1">
      <c r="A37" s="20">
        <v>5</v>
      </c>
      <c r="B37" s="13" t="s">
        <v>55</v>
      </c>
      <c r="C37" s="14">
        <v>0.47367999999999999</v>
      </c>
      <c r="D37" s="14">
        <v>0.47367999999999999</v>
      </c>
      <c r="E37" s="15"/>
    </row>
    <row r="38" spans="1:5" ht="17.100000000000001" customHeight="1" thickBot="1">
      <c r="A38" s="21" t="s">
        <v>56</v>
      </c>
      <c r="B38" s="22" t="s">
        <v>57</v>
      </c>
      <c r="C38" s="23">
        <f>SUM(C32:C37)</f>
        <v>186.49526839999999</v>
      </c>
      <c r="D38" s="23">
        <f>SUM(D32:D37)</f>
        <v>186.49526839999999</v>
      </c>
      <c r="E38" s="3"/>
    </row>
    <row r="39" spans="1:5" ht="17.100000000000001" customHeight="1" thickBot="1">
      <c r="A39" s="24"/>
      <c r="B39" s="25"/>
      <c r="C39" s="26">
        <v>0</v>
      </c>
      <c r="D39" s="26">
        <v>0</v>
      </c>
      <c r="E39" s="15"/>
    </row>
    <row r="40" spans="1:5" ht="17.100000000000001" customHeight="1" thickBot="1">
      <c r="A40" s="21" t="s">
        <v>58</v>
      </c>
      <c r="B40" s="22" t="s">
        <v>59</v>
      </c>
      <c r="C40" s="23">
        <f>C31-C38</f>
        <v>13743.930946</v>
      </c>
      <c r="D40" s="23">
        <f>D31-D38</f>
        <v>13743.930946</v>
      </c>
      <c r="E40" s="3"/>
    </row>
    <row r="41" spans="1:5" ht="17.100000000000001" customHeight="1" thickBot="1">
      <c r="A41" s="27"/>
      <c r="B41" s="28" t="s">
        <v>60</v>
      </c>
      <c r="C41" s="29">
        <v>12492.96</v>
      </c>
      <c r="D41" s="29">
        <v>12492.96</v>
      </c>
      <c r="E41" s="3"/>
    </row>
    <row r="42" spans="1:5" ht="17.100000000000001" customHeight="1" thickBot="1">
      <c r="A42" s="30"/>
      <c r="B42" s="31" t="s">
        <v>61</v>
      </c>
      <c r="C42" s="32">
        <f>C40-C41</f>
        <v>1250.9709460000013</v>
      </c>
      <c r="D42" s="32">
        <f>D40-D41</f>
        <v>1250.9709460000013</v>
      </c>
      <c r="E42" s="4"/>
    </row>
  </sheetData>
  <mergeCells count="5">
    <mergeCell ref="A1:E1"/>
    <mergeCell ref="A2:E2"/>
    <mergeCell ref="A3:N3"/>
    <mergeCell ref="A4:N4"/>
    <mergeCell ref="A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VSTPS-I_V(C) (2)</vt:lpstr>
      <vt:lpstr>XVI A_VSTPS_V</vt:lpstr>
      <vt:lpstr>'VSTPS-I_V(C)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006967</dc:creator>
  <cp:lastModifiedBy>Manishkumar</cp:lastModifiedBy>
  <cp:lastPrinted>2018-08-05T05:53:11Z</cp:lastPrinted>
  <dcterms:created xsi:type="dcterms:W3CDTF">2017-11-27T12:02:36Z</dcterms:created>
  <dcterms:modified xsi:type="dcterms:W3CDTF">2019-01-18T05:23:43Z</dcterms:modified>
</cp:coreProperties>
</file>